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Выполнение работ по демонтажу перем и монт склад оборуд_20.11.2025\Согласовано в 1 С_25.11.2025\"/>
    </mc:Choice>
  </mc:AlternateContent>
  <xr:revisionPtr revIDLastSave="0" documentId="13_ncr:1_{D3819A64-4729-4B19-AB0C-976255A7D649}" xr6:coauthVersionLast="45" xr6:coauthVersionMax="45" xr10:uidLastSave="{00000000-0000-0000-0000-000000000000}"/>
  <bookViews>
    <workbookView xWindow="-38520" yWindow="-4665" windowWidth="38640" windowHeight="21120" xr2:uid="{00000000-000D-0000-FFFF-FFFF00000000}"/>
  </bookViews>
  <sheets>
    <sheet name="Лист1" sheetId="5" r:id="rId1"/>
  </sheets>
  <definedNames>
    <definedName name="_xlnm.Print_Area" localSheetId="0">Лист1!$B$1:$Y$32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2" i="5" l="1"/>
  <c r="M22" i="5"/>
  <c r="I22" i="5"/>
  <c r="E22" i="5"/>
  <c r="X21" i="5"/>
  <c r="M21" i="5"/>
  <c r="I21" i="5"/>
  <c r="E21" i="5"/>
  <c r="X20" i="5"/>
  <c r="M20" i="5"/>
  <c r="I20" i="5"/>
  <c r="E20" i="5"/>
  <c r="AJ19" i="5"/>
  <c r="AI19" i="5"/>
  <c r="AH19" i="5"/>
  <c r="AG19" i="5"/>
  <c r="AF19" i="5"/>
  <c r="AE19" i="5"/>
  <c r="AD19" i="5"/>
  <c r="AC19" i="5"/>
  <c r="AB19" i="5"/>
  <c r="X19" i="5"/>
  <c r="M19" i="5"/>
  <c r="I19" i="5"/>
  <c r="E19" i="5"/>
  <c r="AJ18" i="5"/>
  <c r="AI18" i="5"/>
  <c r="AH18" i="5"/>
  <c r="AG18" i="5"/>
  <c r="AF18" i="5"/>
  <c r="AE18" i="5"/>
  <c r="AD18" i="5"/>
  <c r="AC18" i="5"/>
  <c r="AB18" i="5"/>
  <c r="X18" i="5"/>
  <c r="W18" i="5"/>
  <c r="U18" i="5"/>
  <c r="R18" i="5"/>
  <c r="Q18" i="5"/>
  <c r="O18" i="5"/>
  <c r="M18" i="5"/>
  <c r="K18" i="5"/>
  <c r="I18" i="5"/>
  <c r="G18" i="5"/>
  <c r="E18" i="5"/>
  <c r="AJ17" i="5"/>
  <c r="AI17" i="5"/>
  <c r="AH17" i="5"/>
  <c r="AG17" i="5"/>
  <c r="AF17" i="5"/>
  <c r="AE17" i="5"/>
  <c r="AD17" i="5"/>
  <c r="AC17" i="5"/>
  <c r="AB17" i="5"/>
  <c r="X17" i="5"/>
  <c r="W17" i="5"/>
  <c r="U17" i="5"/>
  <c r="R17" i="5"/>
  <c r="Q17" i="5"/>
  <c r="O17" i="5"/>
  <c r="M17" i="5"/>
  <c r="K17" i="5"/>
  <c r="I17" i="5"/>
  <c r="G17" i="5"/>
  <c r="E17" i="5"/>
  <c r="AJ16" i="5"/>
  <c r="AI16" i="5"/>
  <c r="AH16" i="5"/>
  <c r="AG16" i="5"/>
  <c r="AF16" i="5"/>
  <c r="AE16" i="5"/>
  <c r="AD16" i="5"/>
  <c r="AC16" i="5"/>
  <c r="AB16" i="5"/>
  <c r="X16" i="5"/>
  <c r="W16" i="5"/>
  <c r="U16" i="5"/>
  <c r="R16" i="5"/>
  <c r="Q16" i="5"/>
  <c r="O16" i="5"/>
  <c r="M16" i="5"/>
  <c r="K16" i="5"/>
  <c r="I16" i="5"/>
  <c r="G16" i="5"/>
  <c r="E16" i="5"/>
  <c r="AJ15" i="5"/>
  <c r="AI15" i="5"/>
  <c r="AH15" i="5"/>
  <c r="AG15" i="5"/>
  <c r="AF15" i="5"/>
  <c r="AE15" i="5"/>
  <c r="AD15" i="5"/>
  <c r="AC15" i="5"/>
  <c r="AB15" i="5"/>
  <c r="X15" i="5"/>
  <c r="W15" i="5"/>
  <c r="U15" i="5"/>
  <c r="R15" i="5"/>
  <c r="Q15" i="5"/>
  <c r="O15" i="5"/>
  <c r="M15" i="5"/>
  <c r="K15" i="5"/>
  <c r="I15" i="5"/>
  <c r="G15" i="5"/>
  <c r="E15" i="5"/>
  <c r="AJ14" i="5"/>
  <c r="AI14" i="5"/>
  <c r="AH14" i="5"/>
  <c r="AG14" i="5"/>
  <c r="AF14" i="5"/>
  <c r="AE14" i="5"/>
  <c r="AD14" i="5"/>
  <c r="AC14" i="5"/>
  <c r="AB14" i="5"/>
  <c r="X14" i="5"/>
  <c r="W14" i="5"/>
  <c r="U14" i="5"/>
  <c r="R14" i="5"/>
  <c r="Q14" i="5"/>
  <c r="O14" i="5"/>
  <c r="M14" i="5"/>
  <c r="K14" i="5"/>
  <c r="I14" i="5"/>
  <c r="G14" i="5"/>
  <c r="E14" i="5"/>
  <c r="AJ13" i="5"/>
  <c r="AI13" i="5"/>
  <c r="AH13" i="5"/>
  <c r="AG13" i="5"/>
  <c r="AF13" i="5"/>
  <c r="AE13" i="5"/>
  <c r="AD13" i="5"/>
  <c r="AC13" i="5"/>
  <c r="AB13" i="5"/>
  <c r="X13" i="5"/>
  <c r="W13" i="5"/>
  <c r="U13" i="5"/>
  <c r="R13" i="5"/>
  <c r="Q13" i="5"/>
  <c r="O13" i="5"/>
  <c r="M13" i="5"/>
  <c r="K13" i="5"/>
  <c r="I13" i="5"/>
  <c r="G13" i="5"/>
  <c r="E13" i="5"/>
  <c r="AJ12" i="5"/>
  <c r="AI12" i="5"/>
  <c r="AH12" i="5"/>
  <c r="AG12" i="5"/>
  <c r="AF12" i="5"/>
  <c r="AE12" i="5"/>
  <c r="AD12" i="5"/>
  <c r="AC12" i="5"/>
  <c r="AB12" i="5"/>
  <c r="X12" i="5"/>
  <c r="W12" i="5"/>
  <c r="U12" i="5"/>
  <c r="R12" i="5"/>
  <c r="Q12" i="5"/>
  <c r="O12" i="5"/>
  <c r="M12" i="5"/>
  <c r="K12" i="5"/>
  <c r="I12" i="5"/>
  <c r="G12" i="5"/>
  <c r="E12" i="5"/>
  <c r="AJ11" i="5"/>
  <c r="AI11" i="5"/>
  <c r="AH11" i="5"/>
  <c r="AG11" i="5"/>
  <c r="AF11" i="5"/>
  <c r="AE11" i="5"/>
  <c r="AD11" i="5"/>
  <c r="AC11" i="5"/>
  <c r="AB11" i="5"/>
  <c r="X11" i="5"/>
  <c r="W11" i="5"/>
  <c r="U11" i="5"/>
  <c r="R11" i="5"/>
  <c r="Q11" i="5"/>
  <c r="O11" i="5"/>
  <c r="M11" i="5"/>
  <c r="K11" i="5"/>
  <c r="I11" i="5"/>
  <c r="G11" i="5"/>
  <c r="E11" i="5"/>
  <c r="AJ10" i="5"/>
  <c r="AI10" i="5"/>
  <c r="AH10" i="5"/>
  <c r="AG10" i="5"/>
  <c r="AF10" i="5"/>
  <c r="AE10" i="5"/>
  <c r="AD10" i="5"/>
  <c r="AC10" i="5"/>
  <c r="AB10" i="5"/>
  <c r="X10" i="5"/>
  <c r="W10" i="5"/>
  <c r="U10" i="5"/>
  <c r="R10" i="5"/>
  <c r="Q10" i="5"/>
  <c r="O10" i="5"/>
  <c r="M10" i="5"/>
  <c r="K10" i="5"/>
  <c r="I10" i="5"/>
  <c r="G10" i="5"/>
  <c r="E10" i="5"/>
  <c r="AJ9" i="5"/>
  <c r="AI9" i="5"/>
  <c r="AH9" i="5"/>
  <c r="AG9" i="5"/>
  <c r="AF9" i="5"/>
  <c r="AE9" i="5"/>
  <c r="AD9" i="5"/>
  <c r="AC9" i="5"/>
  <c r="AB9" i="5"/>
  <c r="X9" i="5"/>
  <c r="W9" i="5"/>
  <c r="U9" i="5"/>
  <c r="R9" i="5"/>
  <c r="Q9" i="5"/>
  <c r="O9" i="5"/>
  <c r="M9" i="5"/>
  <c r="K9" i="5"/>
  <c r="I9" i="5"/>
  <c r="G9" i="5"/>
  <c r="E9" i="5"/>
</calcChain>
</file>

<file path=xl/sharedStrings.xml><?xml version="1.0" encoding="utf-8"?>
<sst xmlns="http://schemas.openxmlformats.org/spreadsheetml/2006/main" count="170" uniqueCount="50">
  <si>
    <r>
      <rPr>
        <sz val="11"/>
        <color indexed="8"/>
        <rFont val="Times New Roman"/>
        <charset val="204"/>
      </rP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charset val="204"/>
      </rPr>
      <t xml:space="preserve">
на </t>
    </r>
    <r>
      <rPr>
        <b/>
        <sz val="10"/>
        <color rgb="FF000000"/>
        <rFont val="Times New Roman"/>
        <charset val="204"/>
      </rPr>
      <t>выполнение работ по демонтажу, перемещению и монтажу складского оборудования</t>
    </r>
    <r>
      <rPr>
        <b/>
        <sz val="11"/>
        <color indexed="8"/>
        <rFont val="Times New Roman"/>
        <charset val="204"/>
      </rPr>
      <t xml:space="preserve"> </t>
    </r>
    <r>
      <rPr>
        <sz val="11"/>
        <color indexed="8"/>
        <rFont val="Times New Roman"/>
        <charset val="204"/>
      </rPr>
      <t>методом анализа рыночной стоимости закупаемых товаров, работ, услуг</t>
    </r>
  </si>
  <si>
    <t>Приложение к Протоколу НМЦД</t>
  </si>
  <si>
    <t>Способ определения поставщика (подрядчика, исполнителя) - Запрос предложений</t>
  </si>
  <si>
    <t xml:space="preserve">Наименование товаров, работ, услуг
</t>
  </si>
  <si>
    <t xml:space="preserve">Основные характеристики
</t>
  </si>
  <si>
    <t xml:space="preserve">Единица измерения
</t>
  </si>
  <si>
    <t>Цена за единицу</t>
  </si>
  <si>
    <t>Различия между максимальной и минимальной ценой (в %)</t>
  </si>
  <si>
    <t>Обоснованный коэффициент перерасчета</t>
  </si>
  <si>
    <t xml:space="preserve">Количество товара, работ, услуг
</t>
  </si>
  <si>
    <t>Цена без учета НДС, руб.</t>
  </si>
  <si>
    <t>Ставка НДС, %</t>
  </si>
  <si>
    <t>Сумма НДС, руб.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</si>
  <si>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</si>
  <si>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</si>
  <si>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Источники информации</t>
  </si>
  <si>
    <t xml:space="preserve">Средняя цена*
</t>
  </si>
  <si>
    <t>КП 1</t>
  </si>
  <si>
    <t>КП 2</t>
  </si>
  <si>
    <t>КП 3</t>
  </si>
  <si>
    <t>Цена с учетом НДС, руб.</t>
  </si>
  <si>
    <t>Сумма без НДС</t>
  </si>
  <si>
    <t>НДС</t>
  </si>
  <si>
    <t>Сумма с НДС</t>
  </si>
  <si>
    <t>Вид складского оборудования: Прясла – 20 секций; мезонин тип 2 – 135 м2; мезонин тип 5 -118,8 м2. Вид работ: Демонтаж складского оборудования;  Выполнение работ на особо охраняемых природных территориях: Нет. Сопутствующие услуги: Транспортирование конструкций и материалов.</t>
  </si>
  <si>
    <t>В соответствии с техническим заданием (описанием)</t>
  </si>
  <si>
    <t>усл. Ед.</t>
  </si>
  <si>
    <t>Не применяется</t>
  </si>
  <si>
    <t>Х</t>
  </si>
  <si>
    <t>Вид складского оборудования: Прясла - 56 секций (14 рядов по 4 секции). Вид работ: Демонтаж складского оборудования; 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</si>
  <si>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Паллетные стеллажи – 63 рамы; мезонин тип 2- 135 м2. Вид работ: Демонтаж складского оборудования; 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</si>
  <si>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Прясла – 32 секции. Вид работ: Демонтаж складского оборудования; 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</si>
  <si>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Мезонин 441,32 м2. Вид работ: Демонтаж складского оборудования; 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</si>
  <si>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Мезонин 616,3 м2. Вид работ: Демонтаж складского оборудования; 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</si>
  <si>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Паллетные стеллажи – 108 рам. Вид работ: Демонтаж складского оборудования;  Выполнение работ на особо охраняемых природных территориях: Нет. Сопутствующие услуги: Транспортирование конструкций и материалов.</t>
  </si>
  <si>
    <t>Вид складского оборудования: Прясла ТПЕ- ТП4 – 39 секции; прясла LS1 – 26 секций; Прясла ТХ5000Н - 1 секция; Прясла ТПЕ- ТП1 - 5 секций; мезонин тип 1 (96,6 м2)- 2шт; мезонин тип 2 (135 м2) – 2 шт; мезонин тип 5 (118,8 м2) – 1 шт; крепеж; регулировочные пластины под стойки – 896 шт; профиль 60*40 3 мм соединяющий прясла между секциями – 94 м.п. Вид работ: Монтаж складского оборудования;  Состав технической документации: Отчет о полном техническом освидетельствовании. Выполнение работ на особо охраняемых природных территориях: Нет.</t>
  </si>
  <si>
    <t>Вид складского оборудования: Прясла ТПЕ- ТП2 – 24 секции; Прясла ТХ5000Н - 9 секция; Прясла ТПЕ- ТП1 - 23 секций; мезонин тип 1 (96,6 м2) - 7 шт ); крепеж; регулировочные пластины под стойки – 546 шт; соединители спаренных рядов фронт. Стеллажей ФС3 – 60 шт; профиль 60*40 3 мм соединяющий прясла между секциями – 184 м.п. Вид работ: Монтаж складского оборудования;  Состав технической документации: Отчет о полном техническом освидетельствовании. Выполнение работ на особо охраняемых природных территориях: Нет.</t>
  </si>
  <si>
    <t>Вид складского оборудования: прясла ТПЕ-ТП1 – 4 секции; Прясла ТПЕ- ТП2 – 3 секции; Прясла ТПЕ- ТП4 – 45 секции; паллетные стеллажи – 134 рамы); крепеж; соединители спаренных рядов фронтальных стеллажей ФС2- 670 шт; регулировочные пластины – 268 шт; профиль 60*40 3 мм соединяющий прясла между секциями – 141 м.п. Вид работ: Монтаж складского оборудования;  Состав технической документации: Отчет о полном техническом освидетельствовании. Выполнение работ на особо охраняемых природных территориях: Нет.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</si>
  <si>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</si>
  <si>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Сумма НДС по ставке 10%, руб.</t>
  </si>
  <si>
    <t>Сумма НДС по ставке 20%,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</si>
  <si>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</si>
  <si>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Дата сбора данных/дата заключения договора</t>
  </si>
  <si>
    <t>Срок действия цен</t>
  </si>
  <si>
    <t>6 месяцев</t>
  </si>
  <si>
    <r>
      <rPr>
        <b/>
        <sz val="11"/>
        <color indexed="8"/>
        <rFont val="Times New Roman"/>
        <charset val="204"/>
      </rPr>
      <t xml:space="preserve">Начальная (максимальная) цена договора: </t>
    </r>
    <r>
      <rPr>
        <b/>
        <sz val="11"/>
        <color rgb="FF000000"/>
        <rFont val="Times New Roman"/>
        <charset val="204"/>
      </rPr>
      <t>16 662 149 (Шестнадцать миллионов шестьсот шестьдесят две тысячи сто сорок девять</t>
    </r>
    <r>
      <rPr>
        <b/>
        <sz val="11"/>
        <color indexed="8"/>
        <rFont val="Times New Roman"/>
        <charset val="204"/>
      </rPr>
      <t>) рублей 99 копеек, в т.ч. НДС 20%</t>
    </r>
  </si>
  <si>
    <t>Ф.И.О. и должность лица, получившего и составившего указанные сведения: Начальник управления развития и логистики складского комплекса</t>
  </si>
  <si>
    <t>И.М. Боташев</t>
  </si>
  <si>
    <t>(подпись / расшифровка подписи)</t>
  </si>
  <si>
    <t>Дата составления                                                                                                                   "07" ноября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</si>
</sst>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dd\.mm\.yyyy"/>
  </numFmts>
  <fonts count="17" x14ac:knownFonts="1">
    <font>
      <sz val="11"/>
      <color theme="1"/>
      <name val="Calibri"/>
      <charset val="204"/>
      <scheme val="minor"/>
    </font>
    <font>
      <sz val="14"/>
      <color theme="1"/>
      <name val="Calibri"/>
      <charset val="204"/>
      <scheme val="minor"/>
    </font>
    <font>
      <sz val="11"/>
      <color indexed="8"/>
      <name val="Calibri"/>
      <charset val="204"/>
    </font>
    <font>
      <sz val="11"/>
      <color indexed="8"/>
      <name val="Times New Roman"/>
      <charset val="204"/>
    </font>
    <font>
      <b/>
      <sz val="11"/>
      <color indexed="8"/>
      <name val="Times New Roman"/>
      <charset val="204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name val="Times New Roman"/>
      <charset val="204"/>
    </font>
    <font>
      <b/>
      <sz val="11"/>
      <color theme="1"/>
      <name val="Calibri"/>
      <charset val="204"/>
      <scheme val="minor"/>
    </font>
    <font>
      <sz val="14"/>
      <color indexed="8"/>
      <name val="Times New Roman"/>
      <charset val="204"/>
    </font>
    <font>
      <sz val="10"/>
      <color theme="1"/>
      <name val="Times New Roman"/>
      <charset val="204"/>
    </font>
    <font>
      <sz val="11"/>
      <color rgb="FF000000"/>
      <name val="Times New Roman"/>
      <charset val="204"/>
    </font>
    <font>
      <b/>
      <sz val="14"/>
      <color indexed="8"/>
      <name val="Times New Roman"/>
      <charset val="204"/>
    </font>
    <font>
      <sz val="14"/>
      <color indexed="8"/>
      <name val="Calibri"/>
      <charset val="204"/>
    </font>
    <font>
      <b/>
      <sz val="10"/>
      <color rgb="FF000000"/>
      <name val="Times New Roman"/>
      <charset val="204"/>
    </font>
    <font>
      <b/>
      <sz val="11"/>
      <color rgb="FF000000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 applyAlignment="1">
      <alignment vertical="center"/>
    </xf>
    <xf numFmtId="164" fontId="0" fillId="0" borderId="0" xfId="0" applyNumberFormat="1" applyFont="1"/>
    <xf numFmtId="0" fontId="0" fillId="0" borderId="0" xfId="0" applyFont="1" applyFill="1"/>
    <xf numFmtId="0" fontId="0" fillId="2" borderId="0" xfId="0" applyFont="1" applyFill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 applyAlignment="1">
      <alignment vertical="center"/>
    </xf>
    <xf numFmtId="0" fontId="0" fillId="0" borderId="0" xfId="0" applyFont="1" applyFill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64" fontId="0" fillId="0" borderId="0" xfId="0" applyNumberFormat="1" applyFont="1" applyAlignment="1">
      <alignment horizontal="left" vertical="center"/>
    </xf>
    <xf numFmtId="164" fontId="0" fillId="0" borderId="0" xfId="0" applyNumberFormat="1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1" fillId="0" borderId="0" xfId="0" applyFont="1" applyAlignment="1">
      <alignment horizontal="center" vertical="center"/>
    </xf>
    <xf numFmtId="164" fontId="0" fillId="0" borderId="8" xfId="0" applyNumberFormat="1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left" vertical="top"/>
    </xf>
    <xf numFmtId="164" fontId="3" fillId="0" borderId="8" xfId="0" applyNumberFormat="1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164" fontId="3" fillId="0" borderId="0" xfId="0" applyNumberFormat="1" applyFont="1"/>
    <xf numFmtId="164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top"/>
    </xf>
    <xf numFmtId="164" fontId="10" fillId="0" borderId="8" xfId="0" applyNumberFormat="1" applyFont="1" applyBorder="1" applyAlignment="1">
      <alignment horizontal="left" vertical="top"/>
    </xf>
    <xf numFmtId="0" fontId="10" fillId="0" borderId="8" xfId="0" applyFont="1" applyFill="1" applyBorder="1" applyAlignment="1">
      <alignment vertical="top"/>
    </xf>
    <xf numFmtId="0" fontId="10" fillId="0" borderId="0" xfId="0" applyFont="1" applyFill="1" applyBorder="1" applyAlignment="1">
      <alignment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3" fillId="2" borderId="0" xfId="0" applyFont="1" applyFill="1"/>
    <xf numFmtId="164" fontId="3" fillId="0" borderId="6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4" fontId="12" fillId="0" borderId="6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2" borderId="0" xfId="0" applyFont="1" applyFill="1"/>
    <xf numFmtId="164" fontId="14" fillId="0" borderId="0" xfId="0" applyNumberFormat="1" applyFont="1"/>
    <xf numFmtId="164" fontId="1" fillId="0" borderId="0" xfId="0" applyNumberFormat="1" applyFont="1"/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Border="1" applyAlignment="1">
      <alignment horizontal="lef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165" fontId="3" fillId="4" borderId="4" xfId="0" applyNumberFormat="1" applyFont="1" applyFill="1" applyBorder="1" applyAlignment="1">
      <alignment horizontal="center" vertical="center" wrapText="1"/>
    </xf>
    <xf numFmtId="165" fontId="3" fillId="4" borderId="5" xfId="0" applyNumberFormat="1" applyFont="1" applyFill="1" applyBorder="1" applyAlignment="1">
      <alignment horizontal="center" vertical="center" wrapText="1"/>
    </xf>
    <xf numFmtId="165" fontId="3" fillId="4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4"/>
  <sheetViews>
    <sheetView tabSelected="1" topLeftCell="A16" zoomScale="70" zoomScaleNormal="70" workbookViewId="0">
      <selection activeCell="B22" sqref="B22"/>
    </sheetView>
  </sheetViews>
  <sheetFormatPr defaultColWidth="9" defaultRowHeight="14.4" x14ac:dyDescent="0.3"/>
  <cols>
    <col min="1" max="1" width="6.6640625" style="2" customWidth="1"/>
    <col min="2" max="2" width="45.44140625" style="3" customWidth="1"/>
    <col min="3" max="3" width="18.6640625" style="3" customWidth="1"/>
    <col min="4" max="4" width="16.5546875" style="3" customWidth="1"/>
    <col min="5" max="7" width="12.109375" style="4" customWidth="1"/>
    <col min="8" max="8" width="12.6640625" style="4" customWidth="1"/>
    <col min="9" max="12" width="12.33203125" style="5" customWidth="1"/>
    <col min="13" max="16" width="12.6640625" style="5" customWidth="1"/>
    <col min="17" max="17" width="14.44140625" style="6" customWidth="1"/>
    <col min="18" max="18" width="16.33203125" style="3" customWidth="1"/>
    <col min="19" max="19" width="18.6640625" style="7" customWidth="1"/>
    <col min="20" max="23" width="17" style="8" customWidth="1"/>
    <col min="24" max="24" width="22.21875" style="5" customWidth="1"/>
    <col min="25" max="25" width="21.88671875" customWidth="1"/>
    <col min="27" max="27" width="20.33203125" customWidth="1"/>
    <col min="28" max="36" width="14.33203125" hidden="1" customWidth="1"/>
    <col min="251" max="251" width="27.33203125" customWidth="1"/>
    <col min="252" max="252" width="24" customWidth="1"/>
    <col min="253" max="253" width="19.33203125" customWidth="1"/>
    <col min="254" max="259" width="15" customWidth="1"/>
    <col min="260" max="260" width="16.33203125" customWidth="1"/>
    <col min="261" max="261" width="21" customWidth="1"/>
    <col min="262" max="262" width="19.33203125" customWidth="1"/>
    <col min="263" max="263" width="21.6640625" customWidth="1"/>
    <col min="264" max="264" width="22" customWidth="1"/>
  </cols>
  <sheetData>
    <row r="1" spans="1:36" ht="48" customHeight="1" x14ac:dyDescent="0.3"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 t="s">
        <v>1</v>
      </c>
      <c r="R1" s="108"/>
      <c r="S1" s="108"/>
      <c r="T1" s="42"/>
      <c r="U1" s="42"/>
      <c r="V1" s="108"/>
      <c r="W1" s="108"/>
      <c r="X1" s="108"/>
    </row>
    <row r="2" spans="1:36" ht="18.75" customHeight="1" x14ac:dyDescent="0.3">
      <c r="B2" s="9"/>
      <c r="C2" s="9"/>
      <c r="D2" s="9"/>
      <c r="E2" s="10"/>
      <c r="F2" s="10"/>
      <c r="G2" s="10"/>
      <c r="H2" s="10"/>
      <c r="I2" s="36"/>
      <c r="J2" s="36"/>
      <c r="K2" s="36"/>
      <c r="L2" s="36"/>
      <c r="M2" s="36"/>
      <c r="N2" s="36"/>
      <c r="O2" s="36"/>
      <c r="P2" s="36"/>
      <c r="Q2" s="43"/>
      <c r="R2" s="9"/>
      <c r="S2" s="44"/>
      <c r="T2" s="36"/>
      <c r="U2" s="36"/>
      <c r="V2" s="109"/>
      <c r="W2" s="109"/>
      <c r="X2" s="109"/>
    </row>
    <row r="3" spans="1:36" ht="36" customHeight="1" x14ac:dyDescent="0.3">
      <c r="B3" s="110"/>
      <c r="C3" s="111"/>
      <c r="D3" s="111"/>
      <c r="E3" s="111"/>
      <c r="F3" s="111"/>
      <c r="G3" s="111"/>
      <c r="H3" s="111"/>
      <c r="I3" s="111"/>
      <c r="J3" s="11"/>
      <c r="K3" s="11"/>
      <c r="L3" s="11"/>
      <c r="M3" s="37"/>
      <c r="N3" s="37"/>
      <c r="O3" s="37"/>
      <c r="P3" s="37"/>
      <c r="Q3" s="112" t="s">
        <v>2</v>
      </c>
      <c r="R3" s="113"/>
      <c r="S3" s="113"/>
      <c r="T3" s="113"/>
      <c r="U3" s="113"/>
      <c r="V3" s="113"/>
      <c r="W3" s="113"/>
      <c r="X3" s="113"/>
    </row>
    <row r="4" spans="1:36" ht="11.25" customHeight="1" x14ac:dyDescent="0.3">
      <c r="B4" s="9"/>
      <c r="C4" s="9"/>
      <c r="D4" s="9"/>
      <c r="E4" s="10"/>
      <c r="F4" s="10"/>
      <c r="G4" s="10"/>
      <c r="H4" s="10"/>
      <c r="I4" s="36"/>
      <c r="J4" s="36"/>
      <c r="K4" s="36"/>
      <c r="L4" s="36"/>
      <c r="M4" s="36"/>
      <c r="N4" s="36"/>
      <c r="O4" s="36"/>
      <c r="P4" s="36"/>
      <c r="Q4" s="43"/>
      <c r="R4" s="9"/>
      <c r="S4" s="44"/>
      <c r="T4" s="36"/>
      <c r="U4" s="36"/>
      <c r="V4" s="36"/>
      <c r="W4" s="36"/>
      <c r="X4" s="36"/>
    </row>
    <row r="5" spans="1:36" ht="15" customHeight="1" x14ac:dyDescent="0.3">
      <c r="B5" s="67" t="s">
        <v>3</v>
      </c>
      <c r="C5" s="67" t="s">
        <v>4</v>
      </c>
      <c r="D5" s="67" t="s">
        <v>5</v>
      </c>
      <c r="E5" s="102" t="s">
        <v>6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67" t="s">
        <v>7</v>
      </c>
      <c r="S5" s="92" t="s">
        <v>8</v>
      </c>
      <c r="T5" s="95" t="s">
        <v>9</v>
      </c>
      <c r="U5" s="95" t="s">
        <v>10</v>
      </c>
      <c r="V5" s="95" t="s">
        <v>11</v>
      </c>
      <c r="W5" s="95" t="s">
        <v>12</v>
      </c>
      <c r="X5" s="98" t="s">
        <v>13</v>
      </c>
      <c r="Y5" s="99" t="s">
        <v>14</v>
      </c>
    </row>
    <row r="6" spans="1:36" ht="32.25" customHeight="1" x14ac:dyDescent="0.3">
      <c r="B6" s="68"/>
      <c r="C6" s="68"/>
      <c r="D6" s="68"/>
      <c r="E6" s="103" t="s">
        <v>15</v>
      </c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89" t="s">
        <v>16</v>
      </c>
      <c r="R6" s="68"/>
      <c r="S6" s="93"/>
      <c r="T6" s="96"/>
      <c r="U6" s="96"/>
      <c r="V6" s="96"/>
      <c r="W6" s="96"/>
      <c r="X6" s="98"/>
      <c r="Y6" s="100"/>
    </row>
    <row r="7" spans="1:36" ht="31.5" customHeight="1" x14ac:dyDescent="0.3">
      <c r="B7" s="68"/>
      <c r="C7" s="68"/>
      <c r="D7" s="68"/>
      <c r="E7" s="105" t="s">
        <v>17</v>
      </c>
      <c r="F7" s="106"/>
      <c r="G7" s="106"/>
      <c r="H7" s="107"/>
      <c r="I7" s="105" t="s">
        <v>18</v>
      </c>
      <c r="J7" s="106"/>
      <c r="K7" s="106"/>
      <c r="L7" s="107"/>
      <c r="M7" s="105" t="s">
        <v>19</v>
      </c>
      <c r="N7" s="106"/>
      <c r="O7" s="106"/>
      <c r="P7" s="107"/>
      <c r="Q7" s="90"/>
      <c r="R7" s="68"/>
      <c r="S7" s="93"/>
      <c r="T7" s="96"/>
      <c r="U7" s="96"/>
      <c r="V7" s="96"/>
      <c r="W7" s="96"/>
      <c r="X7" s="98"/>
      <c r="Y7" s="100"/>
      <c r="AB7" s="85" t="s">
        <v>17</v>
      </c>
      <c r="AC7" s="85"/>
      <c r="AD7" s="85"/>
      <c r="AE7" s="85" t="s">
        <v>18</v>
      </c>
      <c r="AF7" s="85"/>
      <c r="AG7" s="85"/>
      <c r="AH7" s="85" t="s">
        <v>19</v>
      </c>
      <c r="AI7" s="85"/>
      <c r="AJ7" s="85"/>
    </row>
    <row r="8" spans="1:36" ht="43.5" customHeight="1" x14ac:dyDescent="0.3">
      <c r="B8" s="68"/>
      <c r="C8" s="69"/>
      <c r="D8" s="69"/>
      <c r="E8" s="12" t="s">
        <v>10</v>
      </c>
      <c r="F8" s="12" t="s">
        <v>11</v>
      </c>
      <c r="G8" s="13" t="s">
        <v>12</v>
      </c>
      <c r="H8" s="14" t="s">
        <v>20</v>
      </c>
      <c r="I8" s="13" t="s">
        <v>10</v>
      </c>
      <c r="J8" s="13" t="s">
        <v>11</v>
      </c>
      <c r="K8" s="13" t="s">
        <v>12</v>
      </c>
      <c r="L8" s="14" t="s">
        <v>20</v>
      </c>
      <c r="M8" s="13" t="s">
        <v>10</v>
      </c>
      <c r="N8" s="13" t="s">
        <v>11</v>
      </c>
      <c r="O8" s="13" t="s">
        <v>12</v>
      </c>
      <c r="P8" s="14" t="s">
        <v>20</v>
      </c>
      <c r="Q8" s="91"/>
      <c r="R8" s="69"/>
      <c r="S8" s="94"/>
      <c r="T8" s="96"/>
      <c r="U8" s="97"/>
      <c r="V8" s="97"/>
      <c r="W8" s="97"/>
      <c r="X8" s="98"/>
      <c r="Y8" s="101"/>
      <c r="AB8" s="62" t="s">
        <v>21</v>
      </c>
      <c r="AC8" s="62" t="s">
        <v>22</v>
      </c>
      <c r="AD8" s="62" t="s">
        <v>23</v>
      </c>
      <c r="AE8" s="62" t="s">
        <v>21</v>
      </c>
      <c r="AF8" s="62" t="s">
        <v>22</v>
      </c>
      <c r="AG8" s="62" t="s">
        <v>23</v>
      </c>
      <c r="AH8" s="62" t="s">
        <v>21</v>
      </c>
      <c r="AI8" s="62" t="s">
        <v>22</v>
      </c>
      <c r="AJ8" s="62" t="s">
        <v>23</v>
      </c>
    </row>
    <row r="9" spans="1:36" ht="134.25" customHeight="1" x14ac:dyDescent="0.3">
      <c r="A9" s="2">
        <v>1</v>
      </c>
      <c r="B9" s="15" t="s">
        <v>24</v>
      </c>
      <c r="C9" s="16" t="s">
        <v>25</v>
      </c>
      <c r="D9" s="17" t="s">
        <v>26</v>
      </c>
      <c r="E9" s="18">
        <f>H9/(100+F9)*100</f>
        <v>940833.33333333302</v>
      </c>
      <c r="F9" s="19">
        <v>20</v>
      </c>
      <c r="G9" s="18">
        <f>E9/100*F9</f>
        <v>188166.66666666701</v>
      </c>
      <c r="H9" s="20">
        <v>1129000</v>
      </c>
      <c r="I9" s="18">
        <f>L9/(100+J9)*100</f>
        <v>941666.66666666698</v>
      </c>
      <c r="J9" s="19">
        <v>20</v>
      </c>
      <c r="K9" s="18">
        <f>I9/100*J9</f>
        <v>188333.33333333299</v>
      </c>
      <c r="L9" s="20">
        <v>1130000</v>
      </c>
      <c r="M9" s="18">
        <f>P9/(100+N9)*100</f>
        <v>936250</v>
      </c>
      <c r="N9" s="19">
        <v>20</v>
      </c>
      <c r="O9" s="18">
        <f>M9/100*N9</f>
        <v>187250</v>
      </c>
      <c r="P9" s="20">
        <v>1123500</v>
      </c>
      <c r="Q9" s="45">
        <f>ROUND((H9+L9+P9)/3,2)</f>
        <v>1127500</v>
      </c>
      <c r="R9" s="46">
        <f>MAX(H9,L9,P9)/MIN(H9,L9,P9)*100-100</f>
        <v>0.57854917668001304</v>
      </c>
      <c r="S9" s="47" t="s">
        <v>27</v>
      </c>
      <c r="T9" s="48">
        <v>1</v>
      </c>
      <c r="U9" s="49">
        <f t="shared" ref="U9" si="0">X9/(100+V9)*100</f>
        <v>939583.33333333302</v>
      </c>
      <c r="V9" s="19">
        <v>20</v>
      </c>
      <c r="W9" s="50">
        <f>U9/100*V9</f>
        <v>187916.66666666701</v>
      </c>
      <c r="X9" s="51">
        <f>ROUND(Q9*$T9,2)</f>
        <v>1127500</v>
      </c>
      <c r="Y9" s="18" t="s">
        <v>28</v>
      </c>
      <c r="AB9" s="63">
        <f>E9*T9</f>
        <v>940833.33333333302</v>
      </c>
      <c r="AC9" s="63">
        <f>AB9/100*F9</f>
        <v>188166.66666666701</v>
      </c>
      <c r="AD9" s="63">
        <f>H9*T9</f>
        <v>1129000</v>
      </c>
      <c r="AE9" s="63">
        <f>I9*T9</f>
        <v>941666.66666666698</v>
      </c>
      <c r="AF9" s="63">
        <f>AE9/100*J9</f>
        <v>188333.33333333299</v>
      </c>
      <c r="AG9" s="63">
        <f>L9*T9</f>
        <v>1130000</v>
      </c>
      <c r="AH9" s="63">
        <f>M9*T9</f>
        <v>936250</v>
      </c>
      <c r="AI9" s="63">
        <f>AH9/100*N9</f>
        <v>187250</v>
      </c>
      <c r="AJ9" s="63">
        <f>P9*T9</f>
        <v>1123500</v>
      </c>
    </row>
    <row r="10" spans="1:36" ht="126" customHeight="1" x14ac:dyDescent="0.3">
      <c r="A10" s="2">
        <v>2</v>
      </c>
      <c r="B10" s="15" t="s">
        <v>29</v>
      </c>
      <c r="C10" s="16" t="s">
        <v>25</v>
      </c>
      <c r="D10" s="17" t="s">
        <v>26</v>
      </c>
      <c r="E10" s="18">
        <f t="shared" ref="E10:E18" si="1">H10/(100+F10)*100</f>
        <v>250000</v>
      </c>
      <c r="F10" s="19">
        <v>20</v>
      </c>
      <c r="G10" s="18">
        <f t="shared" ref="G10:G18" si="2">E10/100*F10</f>
        <v>50000</v>
      </c>
      <c r="H10" s="20">
        <v>300000</v>
      </c>
      <c r="I10" s="18">
        <f t="shared" ref="I10:I18" si="3">L10/(100+J10)*100</f>
        <v>258333.33333333299</v>
      </c>
      <c r="J10" s="19">
        <v>20</v>
      </c>
      <c r="K10" s="18">
        <f t="shared" ref="K10:K18" si="4">I10/100*J10</f>
        <v>51666.666666666701</v>
      </c>
      <c r="L10" s="20">
        <v>310000</v>
      </c>
      <c r="M10" s="18">
        <f t="shared" ref="M10:M18" si="5">P10/(100+N10)*100</f>
        <v>247500</v>
      </c>
      <c r="N10" s="19">
        <v>20</v>
      </c>
      <c r="O10" s="18">
        <f t="shared" ref="O10:O18" si="6">M10/100*N10</f>
        <v>49500</v>
      </c>
      <c r="P10" s="20">
        <v>297000</v>
      </c>
      <c r="Q10" s="45">
        <f t="shared" ref="Q10:Q18" si="7">ROUND((H10+L10+P10)/3,2)</f>
        <v>302333.33</v>
      </c>
      <c r="R10" s="46">
        <f t="shared" ref="R10:R18" si="8">MAX(H10,L10,P10)/MIN(H10,L10,P10)*100-100</f>
        <v>4.3771043771043701</v>
      </c>
      <c r="S10" s="47" t="s">
        <v>27</v>
      </c>
      <c r="T10" s="48">
        <v>1</v>
      </c>
      <c r="U10" s="49">
        <f t="shared" ref="U10:U18" si="9">X10/(100+V10)*100</f>
        <v>251944.441666667</v>
      </c>
      <c r="V10" s="19">
        <v>20</v>
      </c>
      <c r="W10" s="50">
        <f t="shared" ref="W10:W18" si="10">U10/100*V10</f>
        <v>50388.8883333333</v>
      </c>
      <c r="X10" s="51">
        <f t="shared" ref="X10:X18" si="11">ROUND(Q10*$T10,2)</f>
        <v>302333.33</v>
      </c>
      <c r="Y10" s="18" t="s">
        <v>28</v>
      </c>
      <c r="AB10" s="63">
        <f t="shared" ref="AB10:AB18" si="12">E10*T10</f>
        <v>250000</v>
      </c>
      <c r="AC10" s="63">
        <f t="shared" ref="AC10:AC18" si="13">AB10/100*F10</f>
        <v>50000</v>
      </c>
      <c r="AD10" s="63">
        <f t="shared" ref="AD10:AD18" si="14">H10*T10</f>
        <v>300000</v>
      </c>
      <c r="AE10" s="63">
        <f t="shared" ref="AE10:AE18" si="15">I10*T10</f>
        <v>258333.33333333299</v>
      </c>
      <c r="AF10" s="63">
        <f t="shared" ref="AF10:AF18" si="16">AE10/100*J10</f>
        <v>51666.666666666701</v>
      </c>
      <c r="AG10" s="63">
        <f t="shared" ref="AG10:AG18" si="17">L10*T10</f>
        <v>310000</v>
      </c>
      <c r="AH10" s="63">
        <f t="shared" ref="AH10:AH18" si="18">M10*T10</f>
        <v>247500</v>
      </c>
      <c r="AI10" s="63">
        <f t="shared" ref="AI10:AI18" si="19">AH10/100*N10</f>
        <v>49500</v>
      </c>
      <c r="AJ10" s="63">
        <f t="shared" ref="AJ10:AJ18" si="20">P10*T10</f>
        <v>297000</v>
      </c>
    </row>
    <row r="11" spans="1:36" ht="131.25" customHeight="1" x14ac:dyDescent="0.3">
      <c r="A11" s="2">
        <v>3</v>
      </c>
      <c r="B11" s="15" t="s">
        <v>30</v>
      </c>
      <c r="C11" s="16" t="s">
        <v>25</v>
      </c>
      <c r="D11" s="17" t="s">
        <v>26</v>
      </c>
      <c r="E11" s="18">
        <f t="shared" si="1"/>
        <v>761250</v>
      </c>
      <c r="F11" s="19">
        <v>20</v>
      </c>
      <c r="G11" s="18">
        <f t="shared" si="2"/>
        <v>152250</v>
      </c>
      <c r="H11" s="20">
        <v>913500</v>
      </c>
      <c r="I11" s="18">
        <f t="shared" si="3"/>
        <v>762500</v>
      </c>
      <c r="J11" s="19">
        <v>20</v>
      </c>
      <c r="K11" s="18">
        <f t="shared" si="4"/>
        <v>152500</v>
      </c>
      <c r="L11" s="20">
        <v>915000</v>
      </c>
      <c r="M11" s="18">
        <f t="shared" si="5"/>
        <v>760000</v>
      </c>
      <c r="N11" s="19">
        <v>20</v>
      </c>
      <c r="O11" s="18">
        <f t="shared" si="6"/>
        <v>152000</v>
      </c>
      <c r="P11" s="20">
        <v>912000</v>
      </c>
      <c r="Q11" s="45">
        <f t="shared" si="7"/>
        <v>913500</v>
      </c>
      <c r="R11" s="46">
        <f t="shared" si="8"/>
        <v>0.32894736842106898</v>
      </c>
      <c r="S11" s="47" t="s">
        <v>27</v>
      </c>
      <c r="T11" s="48">
        <v>1</v>
      </c>
      <c r="U11" s="49">
        <f t="shared" si="9"/>
        <v>761250</v>
      </c>
      <c r="V11" s="19">
        <v>20</v>
      </c>
      <c r="W11" s="50">
        <f t="shared" si="10"/>
        <v>152250</v>
      </c>
      <c r="X11" s="51">
        <f t="shared" si="11"/>
        <v>913500</v>
      </c>
      <c r="Y11" s="18" t="s">
        <v>28</v>
      </c>
      <c r="AB11" s="63">
        <f t="shared" si="12"/>
        <v>761250</v>
      </c>
      <c r="AC11" s="63">
        <f t="shared" si="13"/>
        <v>152250</v>
      </c>
      <c r="AD11" s="63">
        <f t="shared" si="14"/>
        <v>913500</v>
      </c>
      <c r="AE11" s="63">
        <f t="shared" si="15"/>
        <v>762500</v>
      </c>
      <c r="AF11" s="63">
        <f t="shared" si="16"/>
        <v>152500</v>
      </c>
      <c r="AG11" s="63">
        <f t="shared" si="17"/>
        <v>915000</v>
      </c>
      <c r="AH11" s="63">
        <f t="shared" si="18"/>
        <v>760000</v>
      </c>
      <c r="AI11" s="63">
        <f t="shared" si="19"/>
        <v>152000</v>
      </c>
      <c r="AJ11" s="63">
        <f t="shared" si="20"/>
        <v>912000</v>
      </c>
    </row>
    <row r="12" spans="1:36" ht="121.5" customHeight="1" x14ac:dyDescent="0.3">
      <c r="A12" s="2">
        <v>4</v>
      </c>
      <c r="B12" s="15" t="s">
        <v>31</v>
      </c>
      <c r="C12" s="16" t="s">
        <v>25</v>
      </c>
      <c r="D12" s="17" t="s">
        <v>26</v>
      </c>
      <c r="E12" s="18">
        <f t="shared" ref="E12:E14" si="21">H12/(100+F12)*100</f>
        <v>216666.66666666701</v>
      </c>
      <c r="F12" s="19">
        <v>20</v>
      </c>
      <c r="G12" s="18">
        <f t="shared" ref="G12:G14" si="22">E12/100*F12</f>
        <v>43333.333333333299</v>
      </c>
      <c r="H12" s="20">
        <v>260000</v>
      </c>
      <c r="I12" s="18">
        <f t="shared" ref="I12:I14" si="23">L12/(100+J12)*100</f>
        <v>220833.33333333299</v>
      </c>
      <c r="J12" s="19">
        <v>20</v>
      </c>
      <c r="K12" s="18">
        <f t="shared" ref="K12:K14" si="24">I12/100*J12</f>
        <v>44166.666666666701</v>
      </c>
      <c r="L12" s="20">
        <v>265000</v>
      </c>
      <c r="M12" s="18">
        <f t="shared" ref="M12:M14" si="25">P12/(100+N12)*100</f>
        <v>215000</v>
      </c>
      <c r="N12" s="19">
        <v>20</v>
      </c>
      <c r="O12" s="18">
        <f t="shared" ref="O12:O14" si="26">M12/100*N12</f>
        <v>43000</v>
      </c>
      <c r="P12" s="20">
        <v>258000</v>
      </c>
      <c r="Q12" s="45">
        <f t="shared" ref="Q12:Q14" si="27">ROUND((H12+L12+P12)/3,2)</f>
        <v>261000</v>
      </c>
      <c r="R12" s="46">
        <f t="shared" ref="R12:R14" si="28">MAX(H12,L12,P12)/MIN(H12,L12,P12)*100-100</f>
        <v>2.71317829457365</v>
      </c>
      <c r="S12" s="47" t="s">
        <v>27</v>
      </c>
      <c r="T12" s="48">
        <v>1</v>
      </c>
      <c r="U12" s="49">
        <f t="shared" ref="U12:U14" si="29">X12/(100+V12)*100</f>
        <v>217500</v>
      </c>
      <c r="V12" s="19">
        <v>20</v>
      </c>
      <c r="W12" s="50">
        <f t="shared" ref="W12:W14" si="30">U12/100*V12</f>
        <v>43500</v>
      </c>
      <c r="X12" s="51">
        <f t="shared" ref="X12:X14" si="31">ROUND(Q12*$T12,2)</f>
        <v>261000</v>
      </c>
      <c r="Y12" s="18" t="s">
        <v>28</v>
      </c>
      <c r="AB12" s="63">
        <f t="shared" ref="AB12:AB14" si="32">E12*T12</f>
        <v>216666.66666666701</v>
      </c>
      <c r="AC12" s="63">
        <f t="shared" ref="AC12:AC14" si="33">AB12/100*F12</f>
        <v>43333.333333333299</v>
      </c>
      <c r="AD12" s="63">
        <f t="shared" ref="AD12:AD14" si="34">H12*T12</f>
        <v>260000</v>
      </c>
      <c r="AE12" s="63">
        <f t="shared" ref="AE12:AE14" si="35">I12*T12</f>
        <v>220833.33333333299</v>
      </c>
      <c r="AF12" s="63">
        <f t="shared" ref="AF12:AF14" si="36">AE12/100*J12</f>
        <v>44166.666666666701</v>
      </c>
      <c r="AG12" s="63">
        <f t="shared" ref="AG12:AG14" si="37">L12*T12</f>
        <v>265000</v>
      </c>
      <c r="AH12" s="63">
        <f t="shared" ref="AH12:AH14" si="38">M12*T12</f>
        <v>215000</v>
      </c>
      <c r="AI12" s="63">
        <f t="shared" ref="AI12:AI14" si="39">AH12/100*N12</f>
        <v>43000</v>
      </c>
      <c r="AJ12" s="63">
        <f t="shared" ref="AJ12:AJ14" si="40">P12*T12</f>
        <v>258000</v>
      </c>
    </row>
    <row r="13" spans="1:36" ht="116.25" customHeight="1" x14ac:dyDescent="0.3">
      <c r="A13" s="2">
        <v>5</v>
      </c>
      <c r="B13" s="15" t="s">
        <v>32</v>
      </c>
      <c r="C13" s="16" t="s">
        <v>25</v>
      </c>
      <c r="D13" s="17" t="s">
        <v>26</v>
      </c>
      <c r="E13" s="18">
        <f t="shared" si="21"/>
        <v>1387125</v>
      </c>
      <c r="F13" s="19">
        <v>20</v>
      </c>
      <c r="G13" s="18">
        <f t="shared" si="22"/>
        <v>277425</v>
      </c>
      <c r="H13" s="20">
        <v>1664550</v>
      </c>
      <c r="I13" s="18">
        <f t="shared" si="23"/>
        <v>1391666.66666667</v>
      </c>
      <c r="J13" s="19">
        <v>20</v>
      </c>
      <c r="K13" s="18">
        <f t="shared" si="24"/>
        <v>278333.33333333302</v>
      </c>
      <c r="L13" s="20">
        <v>1670000</v>
      </c>
      <c r="M13" s="18">
        <f t="shared" si="25"/>
        <v>1385416.66666667</v>
      </c>
      <c r="N13" s="19">
        <v>20</v>
      </c>
      <c r="O13" s="18">
        <f t="shared" si="26"/>
        <v>277083.33333333302</v>
      </c>
      <c r="P13" s="20">
        <v>1662500</v>
      </c>
      <c r="Q13" s="45">
        <f t="shared" si="27"/>
        <v>1665683.33</v>
      </c>
      <c r="R13" s="46">
        <f t="shared" si="28"/>
        <v>0.45112781954887299</v>
      </c>
      <c r="S13" s="47" t="s">
        <v>27</v>
      </c>
      <c r="T13" s="48">
        <v>1</v>
      </c>
      <c r="U13" s="49">
        <f t="shared" si="29"/>
        <v>1388069.4416666699</v>
      </c>
      <c r="V13" s="19">
        <v>20</v>
      </c>
      <c r="W13" s="50">
        <f t="shared" si="30"/>
        <v>277613.88833333302</v>
      </c>
      <c r="X13" s="51">
        <f t="shared" si="31"/>
        <v>1665683.33</v>
      </c>
      <c r="Y13" s="18" t="s">
        <v>28</v>
      </c>
      <c r="AB13" s="63">
        <f t="shared" si="32"/>
        <v>1387125</v>
      </c>
      <c r="AC13" s="63">
        <f t="shared" si="33"/>
        <v>277425</v>
      </c>
      <c r="AD13" s="63">
        <f t="shared" si="34"/>
        <v>1664550</v>
      </c>
      <c r="AE13" s="63">
        <f t="shared" si="35"/>
        <v>1391666.66666667</v>
      </c>
      <c r="AF13" s="63">
        <f t="shared" si="36"/>
        <v>278333.33333333302</v>
      </c>
      <c r="AG13" s="63">
        <f t="shared" si="37"/>
        <v>1670000</v>
      </c>
      <c r="AH13" s="63">
        <f t="shared" si="38"/>
        <v>1385416.66666667</v>
      </c>
      <c r="AI13" s="63">
        <f t="shared" si="39"/>
        <v>277083.33333333302</v>
      </c>
      <c r="AJ13" s="63">
        <f t="shared" si="40"/>
        <v>1662500</v>
      </c>
    </row>
    <row r="14" spans="1:36" ht="107.25" customHeight="1" x14ac:dyDescent="0.3">
      <c r="A14" s="2">
        <v>6</v>
      </c>
      <c r="B14" s="15" t="s">
        <v>33</v>
      </c>
      <c r="C14" s="16" t="s">
        <v>25</v>
      </c>
      <c r="D14" s="17" t="s">
        <v>26</v>
      </c>
      <c r="E14" s="18">
        <f t="shared" si="21"/>
        <v>1948000</v>
      </c>
      <c r="F14" s="19">
        <v>20</v>
      </c>
      <c r="G14" s="18">
        <f t="shared" si="22"/>
        <v>389600</v>
      </c>
      <c r="H14" s="20">
        <v>2337600</v>
      </c>
      <c r="I14" s="18">
        <f t="shared" si="23"/>
        <v>1950000</v>
      </c>
      <c r="J14" s="19">
        <v>20</v>
      </c>
      <c r="K14" s="18">
        <f t="shared" si="24"/>
        <v>390000</v>
      </c>
      <c r="L14" s="20">
        <v>2340000</v>
      </c>
      <c r="M14" s="18">
        <f t="shared" si="25"/>
        <v>1945833.33333333</v>
      </c>
      <c r="N14" s="19">
        <v>20</v>
      </c>
      <c r="O14" s="18">
        <f t="shared" si="26"/>
        <v>389166.66666666698</v>
      </c>
      <c r="P14" s="20">
        <v>2335000</v>
      </c>
      <c r="Q14" s="45">
        <f t="shared" si="27"/>
        <v>2337533.33</v>
      </c>
      <c r="R14" s="46">
        <f t="shared" si="28"/>
        <v>0.21413276231263001</v>
      </c>
      <c r="S14" s="47" t="s">
        <v>27</v>
      </c>
      <c r="T14" s="48">
        <v>1</v>
      </c>
      <c r="U14" s="49">
        <f t="shared" si="29"/>
        <v>1947944.4416666699</v>
      </c>
      <c r="V14" s="19">
        <v>20</v>
      </c>
      <c r="W14" s="50">
        <f t="shared" si="30"/>
        <v>389588.88833333302</v>
      </c>
      <c r="X14" s="51">
        <f t="shared" si="31"/>
        <v>2337533.33</v>
      </c>
      <c r="Y14" s="18" t="s">
        <v>28</v>
      </c>
      <c r="AB14" s="63">
        <f t="shared" si="32"/>
        <v>1948000</v>
      </c>
      <c r="AC14" s="63">
        <f t="shared" si="33"/>
        <v>389600</v>
      </c>
      <c r="AD14" s="63">
        <f t="shared" si="34"/>
        <v>2337600</v>
      </c>
      <c r="AE14" s="63">
        <f t="shared" si="35"/>
        <v>1950000</v>
      </c>
      <c r="AF14" s="63">
        <f t="shared" si="36"/>
        <v>390000</v>
      </c>
      <c r="AG14" s="63">
        <f t="shared" si="37"/>
        <v>2340000</v>
      </c>
      <c r="AH14" s="63">
        <f t="shared" si="38"/>
        <v>1945833.33333333</v>
      </c>
      <c r="AI14" s="63">
        <f t="shared" si="39"/>
        <v>389166.66666666698</v>
      </c>
      <c r="AJ14" s="63">
        <f t="shared" si="40"/>
        <v>2335000</v>
      </c>
    </row>
    <row r="15" spans="1:36" ht="131.25" customHeight="1" x14ac:dyDescent="0.3">
      <c r="A15" s="2">
        <v>7</v>
      </c>
      <c r="B15" s="15" t="s">
        <v>34</v>
      </c>
      <c r="C15" s="16" t="s">
        <v>25</v>
      </c>
      <c r="D15" s="17" t="s">
        <v>26</v>
      </c>
      <c r="E15" s="18">
        <f t="shared" si="1"/>
        <v>663333.33333333302</v>
      </c>
      <c r="F15" s="19">
        <v>20</v>
      </c>
      <c r="G15" s="18">
        <f t="shared" si="2"/>
        <v>132666.66666666701</v>
      </c>
      <c r="H15" s="20">
        <v>796000</v>
      </c>
      <c r="I15" s="18">
        <f t="shared" si="3"/>
        <v>666666.66666666698</v>
      </c>
      <c r="J15" s="19">
        <v>20</v>
      </c>
      <c r="K15" s="18">
        <f t="shared" si="4"/>
        <v>133333.33333333299</v>
      </c>
      <c r="L15" s="20">
        <v>800000</v>
      </c>
      <c r="M15" s="18">
        <f t="shared" si="5"/>
        <v>660833.33333333302</v>
      </c>
      <c r="N15" s="19">
        <v>20</v>
      </c>
      <c r="O15" s="18">
        <f t="shared" si="6"/>
        <v>132166.66666666701</v>
      </c>
      <c r="P15" s="20">
        <v>793000</v>
      </c>
      <c r="Q15" s="45">
        <f t="shared" si="7"/>
        <v>796333.33</v>
      </c>
      <c r="R15" s="46">
        <f t="shared" si="8"/>
        <v>0.88272383354350803</v>
      </c>
      <c r="S15" s="47" t="s">
        <v>27</v>
      </c>
      <c r="T15" s="48">
        <v>1</v>
      </c>
      <c r="U15" s="49">
        <f t="shared" si="9"/>
        <v>663611.10833333305</v>
      </c>
      <c r="V15" s="19">
        <v>20</v>
      </c>
      <c r="W15" s="50">
        <f t="shared" si="10"/>
        <v>132722.221666667</v>
      </c>
      <c r="X15" s="51">
        <f t="shared" si="11"/>
        <v>796333.33</v>
      </c>
      <c r="Y15" s="18" t="s">
        <v>28</v>
      </c>
      <c r="AB15" s="63">
        <f t="shared" si="12"/>
        <v>663333.33333333302</v>
      </c>
      <c r="AC15" s="63">
        <f t="shared" si="13"/>
        <v>132666.66666666701</v>
      </c>
      <c r="AD15" s="63">
        <f t="shared" si="14"/>
        <v>796000</v>
      </c>
      <c r="AE15" s="63">
        <f t="shared" si="15"/>
        <v>666666.66666666698</v>
      </c>
      <c r="AF15" s="63">
        <f t="shared" si="16"/>
        <v>133333.33333333299</v>
      </c>
      <c r="AG15" s="63">
        <f t="shared" si="17"/>
        <v>800000</v>
      </c>
      <c r="AH15" s="63">
        <f t="shared" si="18"/>
        <v>660833.33333333302</v>
      </c>
      <c r="AI15" s="63">
        <f t="shared" si="19"/>
        <v>132166.66666666701</v>
      </c>
      <c r="AJ15" s="63">
        <f t="shared" si="20"/>
        <v>793000</v>
      </c>
    </row>
    <row r="16" spans="1:36" ht="241.5" customHeight="1" x14ac:dyDescent="0.3">
      <c r="A16" s="2">
        <v>8</v>
      </c>
      <c r="B16" s="15" t="s">
        <v>35</v>
      </c>
      <c r="C16" s="16" t="s">
        <v>25</v>
      </c>
      <c r="D16" s="17" t="s">
        <v>26</v>
      </c>
      <c r="E16" s="18">
        <f t="shared" si="1"/>
        <v>2835833.3333333302</v>
      </c>
      <c r="F16" s="19">
        <v>20</v>
      </c>
      <c r="G16" s="18">
        <f t="shared" si="2"/>
        <v>567166.66666666698</v>
      </c>
      <c r="H16" s="20">
        <v>3403000</v>
      </c>
      <c r="I16" s="18">
        <f t="shared" si="3"/>
        <v>2841666.6666666698</v>
      </c>
      <c r="J16" s="19">
        <v>20</v>
      </c>
      <c r="K16" s="18">
        <f t="shared" si="4"/>
        <v>568333.33333333302</v>
      </c>
      <c r="L16" s="20">
        <v>3410000</v>
      </c>
      <c r="M16" s="18">
        <f t="shared" si="5"/>
        <v>2833333.3333333302</v>
      </c>
      <c r="N16" s="19">
        <v>20</v>
      </c>
      <c r="O16" s="18">
        <f t="shared" si="6"/>
        <v>566666.66666666698</v>
      </c>
      <c r="P16" s="20">
        <v>3400000</v>
      </c>
      <c r="Q16" s="45">
        <f t="shared" si="7"/>
        <v>3404333.33</v>
      </c>
      <c r="R16" s="46">
        <f t="shared" si="8"/>
        <v>0.29411764705882598</v>
      </c>
      <c r="S16" s="47" t="s">
        <v>27</v>
      </c>
      <c r="T16" s="48">
        <v>1</v>
      </c>
      <c r="U16" s="49">
        <f t="shared" si="9"/>
        <v>2836944.4416666701</v>
      </c>
      <c r="V16" s="19">
        <v>20</v>
      </c>
      <c r="W16" s="50">
        <f t="shared" si="10"/>
        <v>567388.88833333296</v>
      </c>
      <c r="X16" s="51">
        <f t="shared" si="11"/>
        <v>3404333.33</v>
      </c>
      <c r="Y16" s="18" t="s">
        <v>28</v>
      </c>
      <c r="AB16" s="63">
        <f t="shared" si="12"/>
        <v>2835833.3333333302</v>
      </c>
      <c r="AC16" s="63">
        <f t="shared" si="13"/>
        <v>567166.66666666698</v>
      </c>
      <c r="AD16" s="63">
        <f t="shared" si="14"/>
        <v>3403000</v>
      </c>
      <c r="AE16" s="63">
        <f t="shared" si="15"/>
        <v>2841666.6666666698</v>
      </c>
      <c r="AF16" s="63">
        <f t="shared" si="16"/>
        <v>568333.33333333302</v>
      </c>
      <c r="AG16" s="63">
        <f t="shared" si="17"/>
        <v>3410000</v>
      </c>
      <c r="AH16" s="63">
        <f t="shared" si="18"/>
        <v>2833333.3333333302</v>
      </c>
      <c r="AI16" s="63">
        <f t="shared" si="19"/>
        <v>566666.66666666698</v>
      </c>
      <c r="AJ16" s="63">
        <f t="shared" si="20"/>
        <v>3400000</v>
      </c>
    </row>
    <row r="17" spans="1:36" ht="235.5" customHeight="1" x14ac:dyDescent="0.3">
      <c r="A17" s="2">
        <v>9</v>
      </c>
      <c r="B17" s="15" t="s">
        <v>36</v>
      </c>
      <c r="C17" s="16" t="s">
        <v>25</v>
      </c>
      <c r="D17" s="17" t="s">
        <v>26</v>
      </c>
      <c r="E17" s="18">
        <f t="shared" si="1"/>
        <v>3459833.3333333302</v>
      </c>
      <c r="F17" s="19">
        <v>20</v>
      </c>
      <c r="G17" s="18">
        <f t="shared" si="2"/>
        <v>691966.66666666698</v>
      </c>
      <c r="H17" s="20">
        <v>4151800</v>
      </c>
      <c r="I17" s="18">
        <f t="shared" si="3"/>
        <v>3462500</v>
      </c>
      <c r="J17" s="19">
        <v>20</v>
      </c>
      <c r="K17" s="18">
        <f t="shared" si="4"/>
        <v>692500</v>
      </c>
      <c r="L17" s="20">
        <v>4155000</v>
      </c>
      <c r="M17" s="18">
        <f t="shared" si="5"/>
        <v>3458333.3333333302</v>
      </c>
      <c r="N17" s="19">
        <v>20</v>
      </c>
      <c r="O17" s="18">
        <f t="shared" si="6"/>
        <v>691666.66666666698</v>
      </c>
      <c r="P17" s="20">
        <v>4150000</v>
      </c>
      <c r="Q17" s="45">
        <f t="shared" si="7"/>
        <v>4152266.67</v>
      </c>
      <c r="R17" s="46">
        <f t="shared" si="8"/>
        <v>0.120481927710841</v>
      </c>
      <c r="S17" s="47" t="s">
        <v>27</v>
      </c>
      <c r="T17" s="48">
        <v>1</v>
      </c>
      <c r="U17" s="49">
        <f t="shared" si="9"/>
        <v>3460222.2250000001</v>
      </c>
      <c r="V17" s="19">
        <v>20</v>
      </c>
      <c r="W17" s="50">
        <f t="shared" si="10"/>
        <v>692044.44499999995</v>
      </c>
      <c r="X17" s="51">
        <f t="shared" si="11"/>
        <v>4152266.67</v>
      </c>
      <c r="Y17" s="18" t="s">
        <v>28</v>
      </c>
      <c r="AB17" s="63">
        <f t="shared" si="12"/>
        <v>3459833.3333333302</v>
      </c>
      <c r="AC17" s="63">
        <f t="shared" si="13"/>
        <v>691966.66666666698</v>
      </c>
      <c r="AD17" s="63">
        <f t="shared" si="14"/>
        <v>4151800</v>
      </c>
      <c r="AE17" s="63">
        <f t="shared" si="15"/>
        <v>3462500</v>
      </c>
      <c r="AF17" s="63">
        <f t="shared" si="16"/>
        <v>692500</v>
      </c>
      <c r="AG17" s="63">
        <f t="shared" si="17"/>
        <v>4155000</v>
      </c>
      <c r="AH17" s="63">
        <f t="shared" si="18"/>
        <v>3458333.3333333302</v>
      </c>
      <c r="AI17" s="63">
        <f t="shared" si="19"/>
        <v>691666.66666666698</v>
      </c>
      <c r="AJ17" s="63">
        <f t="shared" si="20"/>
        <v>4150000</v>
      </c>
    </row>
    <row r="18" spans="1:36" ht="236.25" customHeight="1" x14ac:dyDescent="0.3">
      <c r="A18" s="2">
        <v>10</v>
      </c>
      <c r="B18" s="15" t="s">
        <v>37</v>
      </c>
      <c r="C18" s="16" t="s">
        <v>25</v>
      </c>
      <c r="D18" s="17" t="s">
        <v>26</v>
      </c>
      <c r="E18" s="18">
        <f t="shared" si="1"/>
        <v>1416666.66666667</v>
      </c>
      <c r="F18" s="19">
        <v>20</v>
      </c>
      <c r="G18" s="18">
        <f t="shared" si="2"/>
        <v>283333.33333333302</v>
      </c>
      <c r="H18" s="20">
        <v>1700000</v>
      </c>
      <c r="I18" s="18">
        <f t="shared" si="3"/>
        <v>1425000</v>
      </c>
      <c r="J18" s="19">
        <v>20</v>
      </c>
      <c r="K18" s="18">
        <f t="shared" si="4"/>
        <v>285000</v>
      </c>
      <c r="L18" s="20">
        <v>1710000</v>
      </c>
      <c r="M18" s="18">
        <f t="shared" si="5"/>
        <v>1412500</v>
      </c>
      <c r="N18" s="19">
        <v>20</v>
      </c>
      <c r="O18" s="18">
        <f t="shared" si="6"/>
        <v>282500</v>
      </c>
      <c r="P18" s="20">
        <v>1695000</v>
      </c>
      <c r="Q18" s="45">
        <f t="shared" si="7"/>
        <v>1701666.67</v>
      </c>
      <c r="R18" s="46">
        <f t="shared" si="8"/>
        <v>0.88495575221239198</v>
      </c>
      <c r="S18" s="47" t="s">
        <v>27</v>
      </c>
      <c r="T18" s="48">
        <v>1</v>
      </c>
      <c r="U18" s="49">
        <f t="shared" si="9"/>
        <v>1418055.5583333301</v>
      </c>
      <c r="V18" s="19">
        <v>20</v>
      </c>
      <c r="W18" s="50">
        <f t="shared" si="10"/>
        <v>283611.11166666698</v>
      </c>
      <c r="X18" s="51">
        <f t="shared" si="11"/>
        <v>1701666.67</v>
      </c>
      <c r="Y18" s="18" t="s">
        <v>28</v>
      </c>
      <c r="AB18" s="63">
        <f t="shared" si="12"/>
        <v>1416666.66666667</v>
      </c>
      <c r="AC18" s="63">
        <f t="shared" si="13"/>
        <v>283333.33333333302</v>
      </c>
      <c r="AD18" s="63">
        <f t="shared" si="14"/>
        <v>1700000</v>
      </c>
      <c r="AE18" s="63">
        <f t="shared" si="15"/>
        <v>1425000</v>
      </c>
      <c r="AF18" s="63">
        <f t="shared" si="16"/>
        <v>285000</v>
      </c>
      <c r="AG18" s="63">
        <f t="shared" si="17"/>
        <v>1710000</v>
      </c>
      <c r="AH18" s="63">
        <f t="shared" si="18"/>
        <v>1412500</v>
      </c>
      <c r="AI18" s="63">
        <f t="shared" si="19"/>
        <v>282500</v>
      </c>
      <c r="AJ18" s="63">
        <f t="shared" si="20"/>
        <v>1695000</v>
      </c>
    </row>
    <row r="19" spans="1:36" ht="78" customHeight="1" x14ac:dyDescent="0.3">
      <c r="B19" s="21" t="s">
        <v>38</v>
      </c>
      <c r="C19" s="22" t="s">
        <v>28</v>
      </c>
      <c r="D19" s="22" t="s">
        <v>28</v>
      </c>
      <c r="E19" s="79">
        <f>AB19</f>
        <v>13879541.6666667</v>
      </c>
      <c r="F19" s="80"/>
      <c r="G19" s="86"/>
      <c r="H19" s="87"/>
      <c r="I19" s="88">
        <f>AE19</f>
        <v>13920833.3333333</v>
      </c>
      <c r="J19" s="86"/>
      <c r="K19" s="86"/>
      <c r="L19" s="87"/>
      <c r="M19" s="88">
        <f>AH19</f>
        <v>13855000</v>
      </c>
      <c r="N19" s="86"/>
      <c r="O19" s="86"/>
      <c r="P19" s="87"/>
      <c r="Q19" s="52" t="s">
        <v>28</v>
      </c>
      <c r="R19" s="52" t="s">
        <v>28</v>
      </c>
      <c r="S19" s="52" t="s">
        <v>28</v>
      </c>
      <c r="T19" s="53" t="s">
        <v>28</v>
      </c>
      <c r="U19" s="52" t="s">
        <v>28</v>
      </c>
      <c r="V19" s="52" t="s">
        <v>28</v>
      </c>
      <c r="W19" s="52" t="s">
        <v>28</v>
      </c>
      <c r="X19" s="54">
        <f>SUM(U9:U18)</f>
        <v>13885124.991666701</v>
      </c>
      <c r="Y19" s="18" t="s">
        <v>28</v>
      </c>
      <c r="AB19" s="63">
        <f t="shared" ref="AB19:AJ19" si="41">SUM(AB9:AB18)</f>
        <v>13879541.6666667</v>
      </c>
      <c r="AC19" s="63">
        <f t="shared" si="41"/>
        <v>2775908.3333333302</v>
      </c>
      <c r="AD19" s="64">
        <f t="shared" si="41"/>
        <v>16655450</v>
      </c>
      <c r="AE19" s="62">
        <f t="shared" si="41"/>
        <v>13920833.3333333</v>
      </c>
      <c r="AF19" s="63">
        <f t="shared" si="41"/>
        <v>2784166.6666666698</v>
      </c>
      <c r="AG19" s="64">
        <f t="shared" si="41"/>
        <v>16705000</v>
      </c>
      <c r="AH19" s="63">
        <f t="shared" si="41"/>
        <v>13855000</v>
      </c>
      <c r="AI19" s="63">
        <f t="shared" si="41"/>
        <v>2771000</v>
      </c>
      <c r="AJ19" s="64">
        <f t="shared" si="41"/>
        <v>16626000</v>
      </c>
    </row>
    <row r="20" spans="1:36" ht="33.75" hidden="1" customHeight="1" x14ac:dyDescent="0.3">
      <c r="B20" s="23" t="s">
        <v>39</v>
      </c>
      <c r="C20" s="22" t="s">
        <v>28</v>
      </c>
      <c r="D20" s="22" t="s">
        <v>28</v>
      </c>
      <c r="E20" s="79">
        <f>SUMIF(F9:F18,10,AC9:AC18)</f>
        <v>0</v>
      </c>
      <c r="F20" s="80"/>
      <c r="G20" s="80"/>
      <c r="H20" s="81"/>
      <c r="I20" s="79">
        <f>SUMIF(J9:J18,10,AF9:AF18)</f>
        <v>0</v>
      </c>
      <c r="J20" s="80"/>
      <c r="K20" s="80"/>
      <c r="L20" s="81"/>
      <c r="M20" s="79">
        <f>SUMIF(N9:N18,10,AI9:AI18)</f>
        <v>0</v>
      </c>
      <c r="N20" s="80"/>
      <c r="O20" s="80"/>
      <c r="P20" s="81"/>
      <c r="Q20" s="52" t="s">
        <v>28</v>
      </c>
      <c r="R20" s="52" t="s">
        <v>28</v>
      </c>
      <c r="S20" s="52" t="s">
        <v>28</v>
      </c>
      <c r="T20" s="52" t="s">
        <v>28</v>
      </c>
      <c r="U20" s="52" t="s">
        <v>28</v>
      </c>
      <c r="V20" s="52" t="s">
        <v>28</v>
      </c>
      <c r="W20" s="52" t="s">
        <v>28</v>
      </c>
      <c r="X20" s="54">
        <f>SUMIF(V9:V18,10,W9:W18)</f>
        <v>0</v>
      </c>
      <c r="Y20" s="18" t="s">
        <v>28</v>
      </c>
    </row>
    <row r="21" spans="1:36" ht="33.75" customHeight="1" x14ac:dyDescent="0.3">
      <c r="B21" s="23" t="s">
        <v>40</v>
      </c>
      <c r="C21" s="22" t="s">
        <v>28</v>
      </c>
      <c r="D21" s="22" t="s">
        <v>28</v>
      </c>
      <c r="E21" s="79">
        <f>SUMIF(F9:F18,20,AC9:AC18)</f>
        <v>2775908.3333333302</v>
      </c>
      <c r="F21" s="80"/>
      <c r="G21" s="80"/>
      <c r="H21" s="81"/>
      <c r="I21" s="79">
        <f>SUMIF(J9:J18,20,AF9:AF18)</f>
        <v>2784166.6666666698</v>
      </c>
      <c r="J21" s="80"/>
      <c r="K21" s="80"/>
      <c r="L21" s="81"/>
      <c r="M21" s="79">
        <f>SUMIF(N9:N18,20,AI9:AI18)</f>
        <v>2771000</v>
      </c>
      <c r="N21" s="80"/>
      <c r="O21" s="80"/>
      <c r="P21" s="81"/>
      <c r="Q21" s="52" t="s">
        <v>28</v>
      </c>
      <c r="R21" s="52" t="s">
        <v>28</v>
      </c>
      <c r="S21" s="52" t="s">
        <v>28</v>
      </c>
      <c r="T21" s="52" t="s">
        <v>28</v>
      </c>
      <c r="U21" s="52" t="s">
        <v>28</v>
      </c>
      <c r="V21" s="52" t="s">
        <v>28</v>
      </c>
      <c r="W21" s="52" t="s">
        <v>28</v>
      </c>
      <c r="X21" s="54">
        <f>SUMIF(V9:V18,20,W9:W18)</f>
        <v>2777024.9983333298</v>
      </c>
      <c r="Y21" s="18" t="s">
        <v>28</v>
      </c>
    </row>
    <row r="22" spans="1:36" ht="89.25" customHeight="1" x14ac:dyDescent="0.3">
      <c r="B22" s="24" t="s">
        <v>41</v>
      </c>
      <c r="C22" s="22" t="s">
        <v>28</v>
      </c>
      <c r="D22" s="22" t="s">
        <v>28</v>
      </c>
      <c r="E22" s="79">
        <f>AD19</f>
        <v>16655450</v>
      </c>
      <c r="F22" s="80"/>
      <c r="G22" s="80"/>
      <c r="H22" s="81"/>
      <c r="I22" s="79">
        <f>AG19</f>
        <v>16705000</v>
      </c>
      <c r="J22" s="80"/>
      <c r="K22" s="80"/>
      <c r="L22" s="81"/>
      <c r="M22" s="79">
        <f>AJ19</f>
        <v>16626000</v>
      </c>
      <c r="N22" s="80"/>
      <c r="O22" s="80"/>
      <c r="P22" s="81"/>
      <c r="Q22" s="52" t="s">
        <v>28</v>
      </c>
      <c r="R22" s="52" t="s">
        <v>28</v>
      </c>
      <c r="S22" s="52" t="s">
        <v>28</v>
      </c>
      <c r="T22" s="52" t="s">
        <v>28</v>
      </c>
      <c r="U22" s="52" t="s">
        <v>28</v>
      </c>
      <c r="V22" s="52" t="s">
        <v>28</v>
      </c>
      <c r="W22" s="52" t="s">
        <v>28</v>
      </c>
      <c r="X22" s="55">
        <f>SUM(X9:X18)</f>
        <v>16662149.99</v>
      </c>
      <c r="Y22" s="18" t="s">
        <v>28</v>
      </c>
    </row>
    <row r="23" spans="1:36" x14ac:dyDescent="0.3">
      <c r="B23" s="24" t="s">
        <v>42</v>
      </c>
      <c r="C23" s="22" t="s">
        <v>28</v>
      </c>
      <c r="D23" s="22" t="s">
        <v>28</v>
      </c>
      <c r="E23" s="82">
        <v>45968</v>
      </c>
      <c r="F23" s="83"/>
      <c r="G23" s="83"/>
      <c r="H23" s="84"/>
      <c r="I23" s="82">
        <v>45968</v>
      </c>
      <c r="J23" s="83"/>
      <c r="K23" s="83"/>
      <c r="L23" s="84"/>
      <c r="M23" s="82">
        <v>45968</v>
      </c>
      <c r="N23" s="83"/>
      <c r="O23" s="83"/>
      <c r="P23" s="84"/>
      <c r="Q23" s="52" t="s">
        <v>28</v>
      </c>
      <c r="R23" s="52" t="s">
        <v>28</v>
      </c>
      <c r="S23" s="52" t="s">
        <v>28</v>
      </c>
      <c r="T23" s="52" t="s">
        <v>28</v>
      </c>
      <c r="U23" s="52" t="s">
        <v>28</v>
      </c>
      <c r="V23" s="52" t="s">
        <v>28</v>
      </c>
      <c r="W23" s="52" t="s">
        <v>28</v>
      </c>
      <c r="X23" s="18" t="s">
        <v>28</v>
      </c>
      <c r="Y23" s="18" t="s">
        <v>28</v>
      </c>
    </row>
    <row r="24" spans="1:36" x14ac:dyDescent="0.3">
      <c r="B24" s="24" t="s">
        <v>43</v>
      </c>
      <c r="C24" s="22" t="s">
        <v>28</v>
      </c>
      <c r="D24" s="22" t="s">
        <v>28</v>
      </c>
      <c r="E24" s="74" t="s">
        <v>44</v>
      </c>
      <c r="F24" s="75"/>
      <c r="G24" s="75"/>
      <c r="H24" s="76"/>
      <c r="I24" s="74" t="s">
        <v>44</v>
      </c>
      <c r="J24" s="75"/>
      <c r="K24" s="75"/>
      <c r="L24" s="76"/>
      <c r="M24" s="74" t="s">
        <v>44</v>
      </c>
      <c r="N24" s="75"/>
      <c r="O24" s="75"/>
      <c r="P24" s="76"/>
      <c r="Q24" s="52" t="s">
        <v>28</v>
      </c>
      <c r="R24" s="52" t="s">
        <v>28</v>
      </c>
      <c r="S24" s="52" t="s">
        <v>28</v>
      </c>
      <c r="T24" s="52" t="s">
        <v>28</v>
      </c>
      <c r="U24" s="52" t="s">
        <v>28</v>
      </c>
      <c r="V24" s="52" t="s">
        <v>28</v>
      </c>
      <c r="W24" s="52" t="s">
        <v>28</v>
      </c>
      <c r="X24" s="18" t="s">
        <v>28</v>
      </c>
      <c r="Y24" s="18" t="s">
        <v>28</v>
      </c>
    </row>
    <row r="25" spans="1:36" ht="21.75" hidden="1" customHeight="1" x14ac:dyDescent="0.3"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</row>
    <row r="26" spans="1:36" ht="15" customHeight="1" x14ac:dyDescent="0.3">
      <c r="B26" s="72" t="s">
        <v>45</v>
      </c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3"/>
      <c r="U26" s="73"/>
      <c r="V26" s="73"/>
      <c r="W26" s="73"/>
      <c r="X26" s="73"/>
    </row>
    <row r="27" spans="1:36" x14ac:dyDescent="0.3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3"/>
      <c r="U27" s="73"/>
      <c r="V27" s="73"/>
      <c r="W27" s="73"/>
      <c r="X27" s="73"/>
    </row>
    <row r="28" spans="1:36" x14ac:dyDescent="0.3">
      <c r="B28" s="72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25"/>
      <c r="S28" s="25"/>
      <c r="T28" s="56"/>
      <c r="U28" s="56"/>
      <c r="V28" s="56"/>
      <c r="W28" s="56"/>
      <c r="X28" s="56"/>
    </row>
    <row r="30" spans="1:36" x14ac:dyDescent="0.3">
      <c r="B30" s="70" t="s">
        <v>46</v>
      </c>
      <c r="C30" s="70"/>
      <c r="D30" s="70"/>
      <c r="E30" s="26"/>
      <c r="F30" s="27"/>
      <c r="G30" s="27"/>
      <c r="H30" s="28"/>
      <c r="I30" s="27"/>
      <c r="J30" s="27"/>
      <c r="K30" s="27"/>
      <c r="L30" s="27"/>
      <c r="M30" s="27"/>
      <c r="N30" s="27"/>
      <c r="O30" s="27"/>
      <c r="P30" s="27"/>
      <c r="Q30" s="28"/>
      <c r="R30" s="35"/>
    </row>
    <row r="31" spans="1:36" s="1" customFormat="1" ht="27.75" customHeight="1" x14ac:dyDescent="0.35">
      <c r="A31" s="29"/>
      <c r="B31" s="71"/>
      <c r="C31" s="71"/>
      <c r="D31" s="71"/>
      <c r="E31" s="30"/>
      <c r="F31" s="31"/>
      <c r="G31" s="32" t="s">
        <v>47</v>
      </c>
      <c r="H31" s="33"/>
      <c r="I31" s="38"/>
      <c r="J31" s="38"/>
      <c r="K31" s="38"/>
      <c r="L31" s="38"/>
      <c r="M31" s="38"/>
      <c r="N31" s="38"/>
      <c r="O31" s="38"/>
      <c r="P31" s="38"/>
      <c r="Q31" s="57"/>
      <c r="R31" s="58"/>
      <c r="S31" s="59"/>
      <c r="T31" s="60"/>
      <c r="U31" s="60"/>
      <c r="V31" s="60"/>
      <c r="W31" s="60"/>
      <c r="X31" s="61"/>
    </row>
    <row r="32" spans="1:36" s="1" customFormat="1" ht="19.5" customHeight="1" x14ac:dyDescent="0.35">
      <c r="A32" s="29"/>
      <c r="B32" s="34"/>
      <c r="C32" s="34"/>
      <c r="D32" s="34"/>
      <c r="E32" s="26"/>
      <c r="F32" s="65" t="s">
        <v>48</v>
      </c>
      <c r="G32" s="65"/>
      <c r="H32" s="65"/>
      <c r="I32" s="39"/>
      <c r="J32" s="39"/>
      <c r="K32" s="39"/>
      <c r="L32" s="39"/>
      <c r="M32" s="40"/>
      <c r="N32" s="40"/>
      <c r="O32" s="40"/>
      <c r="P32" s="40"/>
      <c r="Q32" s="40"/>
      <c r="R32" s="58"/>
      <c r="S32" s="59"/>
      <c r="T32" s="60"/>
      <c r="U32" s="60"/>
      <c r="V32" s="60"/>
      <c r="W32" s="60"/>
      <c r="X32" s="61"/>
    </row>
    <row r="33" spans="1:24" s="1" customFormat="1" ht="12" customHeight="1" x14ac:dyDescent="0.35">
      <c r="A33" s="29"/>
      <c r="B33" s="66" t="s">
        <v>49</v>
      </c>
      <c r="C33" s="66"/>
      <c r="D33" s="66"/>
      <c r="E33" s="66"/>
      <c r="F33" s="66"/>
      <c r="G33" s="66"/>
      <c r="H33" s="66"/>
      <c r="I33" s="41"/>
      <c r="J33" s="41"/>
      <c r="K33" s="41"/>
      <c r="L33" s="41"/>
      <c r="M33" s="41"/>
      <c r="N33" s="41"/>
      <c r="O33" s="41"/>
      <c r="P33" s="41"/>
      <c r="Q33" s="41"/>
      <c r="R33" s="58"/>
      <c r="S33" s="59"/>
      <c r="T33" s="60"/>
      <c r="U33" s="60"/>
      <c r="V33" s="60"/>
      <c r="W33" s="60"/>
      <c r="X33" s="61"/>
    </row>
    <row r="34" spans="1:24" ht="4.5" customHeight="1" x14ac:dyDescent="0.3">
      <c r="B34" s="35"/>
      <c r="C34" s="35"/>
      <c r="D34" s="35"/>
      <c r="E34" s="26"/>
      <c r="F34" s="27"/>
      <c r="G34" s="27"/>
      <c r="H34" s="28"/>
    </row>
  </sheetData>
  <mergeCells count="50">
    <mergeCell ref="Q1:S1"/>
    <mergeCell ref="V1:X1"/>
    <mergeCell ref="V2:X2"/>
    <mergeCell ref="B3:I3"/>
    <mergeCell ref="Q3:X3"/>
    <mergeCell ref="E6:P6"/>
    <mergeCell ref="E7:H7"/>
    <mergeCell ref="I7:L7"/>
    <mergeCell ref="M7:P7"/>
    <mergeCell ref="B1:P1"/>
    <mergeCell ref="AB7:AD7"/>
    <mergeCell ref="AE7:AG7"/>
    <mergeCell ref="AH7:AJ7"/>
    <mergeCell ref="E19:H19"/>
    <mergeCell ref="I19:L19"/>
    <mergeCell ref="M19:P19"/>
    <mergeCell ref="Q6:Q8"/>
    <mergeCell ref="R5:R8"/>
    <mergeCell ref="S5:S8"/>
    <mergeCell ref="T5:T8"/>
    <mergeCell ref="U5:U8"/>
    <mergeCell ref="V5:V8"/>
    <mergeCell ref="W5:W8"/>
    <mergeCell ref="X5:X8"/>
    <mergeCell ref="Y5:Y8"/>
    <mergeCell ref="E5:Q5"/>
    <mergeCell ref="I23:L23"/>
    <mergeCell ref="M23:P23"/>
    <mergeCell ref="E20:H20"/>
    <mergeCell ref="I20:L20"/>
    <mergeCell ref="M20:P20"/>
    <mergeCell ref="E21:H21"/>
    <mergeCell ref="I21:L21"/>
    <mergeCell ref="M21:P21"/>
    <mergeCell ref="F32:H32"/>
    <mergeCell ref="B33:H33"/>
    <mergeCell ref="B5:B8"/>
    <mergeCell ref="C5:C8"/>
    <mergeCell ref="D5:D8"/>
    <mergeCell ref="B30:D31"/>
    <mergeCell ref="B26:X27"/>
    <mergeCell ref="E24:H24"/>
    <mergeCell ref="I24:L24"/>
    <mergeCell ref="M24:P24"/>
    <mergeCell ref="B25:X25"/>
    <mergeCell ref="B28:Q28"/>
    <mergeCell ref="E22:H22"/>
    <mergeCell ref="I22:L22"/>
    <mergeCell ref="M22:P22"/>
    <mergeCell ref="E23:H23"/>
  </mergeCells>
  <pageMargins left="0.23622047244094499" right="0.23622047244094499" top="0.74803149606299202" bottom="0" header="0.31496062992126" footer="0.31496062992126"/>
  <pageSetup paperSize="9" scale="37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Анатолий</cp:lastModifiedBy>
  <cp:lastPrinted>2020-07-27T06:44:00Z</cp:lastPrinted>
  <dcterms:created xsi:type="dcterms:W3CDTF">2015-09-25T07:45:00Z</dcterms:created>
  <dcterms:modified xsi:type="dcterms:W3CDTF">2025-11-25T13:16:30Z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4B3C505F5A784F40B088458DF54AD597_13</vt:lpwstr>
  </property>
  <property fmtid="{D5CDD505-2E9C-101B-9397-08002B2CF9AE}" pid="3" name="KSOProductBuildVer">
    <vt:lpwstr>1049-12.2.0.23155</vt:lpwstr>
  </property>
</Properties>
</file>